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480" windowHeight="9975" activeTab="0"/>
  </bookViews>
  <sheets>
    <sheet name="Sheet1" sheetId="1" r:id="rId1"/>
  </sheets>
  <definedNames>
    <definedName name="_xlnm.Print_Area" localSheetId="0">'Sheet1'!$A$1:$J$50</definedName>
  </definedNames>
  <calcPr fullCalcOnLoad="1"/>
</workbook>
</file>

<file path=xl/sharedStrings.xml><?xml version="1.0" encoding="utf-8"?>
<sst xmlns="http://schemas.openxmlformats.org/spreadsheetml/2006/main" count="60" uniqueCount="50">
  <si>
    <t>NIPISSING UNIVERSITY</t>
  </si>
  <si>
    <t>STATEMENT OF REVENUE AND EXPENDITURES</t>
  </si>
  <si>
    <t>FOR THE YEARS ENDED APRIL 30</t>
  </si>
  <si>
    <t>Operating</t>
  </si>
  <si>
    <t>Ancilliary</t>
  </si>
  <si>
    <t>Capital</t>
  </si>
  <si>
    <t xml:space="preserve">Trust and </t>
  </si>
  <si>
    <t>Sponsored</t>
  </si>
  <si>
    <t>Funds</t>
  </si>
  <si>
    <t>Operations</t>
  </si>
  <si>
    <t>Endowment</t>
  </si>
  <si>
    <t>Research</t>
  </si>
  <si>
    <t>Total</t>
  </si>
  <si>
    <t>REVENUE</t>
  </si>
  <si>
    <t>and Other</t>
  </si>
  <si>
    <t>$</t>
  </si>
  <si>
    <t>Government Grants</t>
  </si>
  <si>
    <t>Student Fees</t>
  </si>
  <si>
    <t>Donations</t>
  </si>
  <si>
    <t>Investment  Income</t>
  </si>
  <si>
    <t>Scholarship Fund</t>
  </si>
  <si>
    <t>Other Income</t>
  </si>
  <si>
    <t>EXPENDITURES</t>
  </si>
  <si>
    <t>Academic</t>
  </si>
  <si>
    <t>Academic Support</t>
  </si>
  <si>
    <t>Administration</t>
  </si>
  <si>
    <t>Student Services</t>
  </si>
  <si>
    <t>Alumni and Development</t>
  </si>
  <si>
    <t>Library</t>
  </si>
  <si>
    <t>Plant</t>
  </si>
  <si>
    <t>Scholarships and Bursaries</t>
  </si>
  <si>
    <t>Operating PPE</t>
  </si>
  <si>
    <t>Property, Plant and Equipment(Cap)</t>
  </si>
  <si>
    <t>Other Expenses</t>
  </si>
  <si>
    <t>Net Surplus (Deficit)</t>
  </si>
  <si>
    <t>Interfund Transfers</t>
  </si>
  <si>
    <t>NET INCREASE (DECREASE)</t>
  </si>
  <si>
    <t>Goods and Services</t>
  </si>
  <si>
    <t>Amortized Capital Contributions</t>
  </si>
  <si>
    <t>Interest</t>
  </si>
  <si>
    <t>Adjustments</t>
  </si>
  <si>
    <t>CICA</t>
  </si>
  <si>
    <t>Funds Flow</t>
  </si>
  <si>
    <t>Amortization of Capital Assets</t>
  </si>
  <si>
    <t>Change in Fair Value of Interest Rate Swaps</t>
  </si>
  <si>
    <t>Note</t>
  </si>
  <si>
    <t>(1)  Primarily capital grant and capital/infrastructure initatives capitalized on the Balance Sheet</t>
  </si>
  <si>
    <t>(2)  Primarily reclassification of expenditures eg. interest and residence revenue</t>
  </si>
  <si>
    <t>(3)  Transfer of endowments</t>
  </si>
  <si>
    <t>Note: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</si>
</sst>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3.5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7" fontId="3" fillId="0" borderId="0" xfId="0" applyNumberFormat="1" applyFont="1" applyAlignment="1">
      <alignment/>
    </xf>
    <xf numFmtId="37" fontId="3" fillId="0" borderId="0" xfId="0" applyNumberFormat="1" applyFont="1" applyAlignment="1" quotePrefix="1">
      <alignment horizontal="right"/>
    </xf>
    <xf numFmtId="37" fontId="3" fillId="0" borderId="0" xfId="0" applyNumberFormat="1" applyFont="1" applyAlignment="1" quotePrefix="1">
      <alignment horizontal="center"/>
    </xf>
    <xf numFmtId="37" fontId="3" fillId="0" borderId="10" xfId="0" applyNumberFormat="1" applyFont="1" applyBorder="1" applyAlignment="1">
      <alignment/>
    </xf>
    <xf numFmtId="37" fontId="3" fillId="0" borderId="10" xfId="0" applyNumberFormat="1" applyFont="1" applyBorder="1" applyAlignment="1" quotePrefix="1">
      <alignment horizontal="right"/>
    </xf>
    <xf numFmtId="37" fontId="3" fillId="0" borderId="0" xfId="0" applyNumberFormat="1" applyFont="1" applyBorder="1" applyAlignment="1" quotePrefix="1">
      <alignment horizontal="right"/>
    </xf>
    <xf numFmtId="37" fontId="3" fillId="0" borderId="10" xfId="0" applyNumberFormat="1" applyFont="1" applyBorder="1" applyAlignment="1" quotePrefix="1">
      <alignment horizontal="center"/>
    </xf>
    <xf numFmtId="37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37" fontId="6" fillId="0" borderId="0" xfId="0" applyNumberFormat="1" applyFont="1" applyBorder="1" applyAlignment="1">
      <alignment/>
    </xf>
    <xf numFmtId="37" fontId="6" fillId="0" borderId="0" xfId="0" applyNumberFormat="1" applyFont="1" applyBorder="1" applyAlignment="1">
      <alignment horizontal="center"/>
    </xf>
    <xf numFmtId="0" fontId="6" fillId="33" borderId="0" xfId="0" applyFont="1" applyFill="1" applyAlignment="1">
      <alignment/>
    </xf>
    <xf numFmtId="37" fontId="6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37" fontId="3" fillId="0" borderId="12" xfId="0" applyNumberFormat="1" applyFont="1" applyBorder="1" applyAlignment="1">
      <alignment/>
    </xf>
    <xf numFmtId="37" fontId="3" fillId="0" borderId="13" xfId="0" applyNumberFormat="1" applyFont="1" applyBorder="1" applyAlignment="1">
      <alignment/>
    </xf>
    <xf numFmtId="37" fontId="6" fillId="33" borderId="12" xfId="0" applyNumberFormat="1" applyFont="1" applyFill="1" applyBorder="1" applyAlignment="1">
      <alignment/>
    </xf>
    <xf numFmtId="37" fontId="3" fillId="0" borderId="13" xfId="0" applyNumberFormat="1" applyFont="1" applyBorder="1" applyAlignment="1" quotePrefix="1">
      <alignment horizontal="right"/>
    </xf>
    <xf numFmtId="0" fontId="6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37" fontId="3" fillId="0" borderId="15" xfId="0" applyNumberFormat="1" applyFont="1" applyBorder="1" applyAlignment="1">
      <alignment/>
    </xf>
    <xf numFmtId="37" fontId="3" fillId="0" borderId="16" xfId="0" applyNumberFormat="1" applyFont="1" applyBorder="1" applyAlignment="1">
      <alignment/>
    </xf>
    <xf numFmtId="37" fontId="6" fillId="33" borderId="15" xfId="0" applyNumberFormat="1" applyFont="1" applyFill="1" applyBorder="1" applyAlignment="1">
      <alignment/>
    </xf>
    <xf numFmtId="37" fontId="3" fillId="0" borderId="16" xfId="0" applyNumberFormat="1" applyFont="1" applyBorder="1" applyAlignment="1" quotePrefix="1">
      <alignment horizontal="right"/>
    </xf>
    <xf numFmtId="0" fontId="7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37" fontId="0" fillId="0" borderId="12" xfId="0" applyNumberFormat="1" applyBorder="1" applyAlignment="1">
      <alignment/>
    </xf>
    <xf numFmtId="37" fontId="0" fillId="0" borderId="13" xfId="0" applyNumberFormat="1" applyBorder="1" applyAlignment="1">
      <alignment/>
    </xf>
    <xf numFmtId="0" fontId="3" fillId="0" borderId="14" xfId="0" applyFont="1" applyBorder="1" applyAlignment="1">
      <alignment/>
    </xf>
    <xf numFmtId="37" fontId="3" fillId="0" borderId="15" xfId="0" applyNumberFormat="1" applyFont="1" applyBorder="1" applyAlignment="1">
      <alignment horizontal="center"/>
    </xf>
    <xf numFmtId="37" fontId="3" fillId="0" borderId="16" xfId="0" applyNumberFormat="1" applyFont="1" applyBorder="1" applyAlignment="1">
      <alignment horizontal="center"/>
    </xf>
    <xf numFmtId="37" fontId="6" fillId="33" borderId="15" xfId="0" applyNumberFormat="1" applyFont="1" applyFill="1" applyBorder="1" applyAlignment="1">
      <alignment horizontal="center"/>
    </xf>
    <xf numFmtId="37" fontId="3" fillId="0" borderId="16" xfId="0" applyNumberFormat="1" applyFont="1" applyBorder="1" applyAlignment="1" quotePrefix="1">
      <alignment horizontal="center"/>
    </xf>
    <xf numFmtId="0" fontId="6" fillId="0" borderId="1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37" fontId="3" fillId="0" borderId="15" xfId="0" applyNumberFormat="1" applyFont="1" applyBorder="1" applyAlignment="1" quotePrefix="1">
      <alignment horizontal="center"/>
    </xf>
    <xf numFmtId="37" fontId="3" fillId="0" borderId="15" xfId="0" applyNumberFormat="1" applyFont="1" applyBorder="1" applyAlignment="1" quotePrefix="1">
      <alignment horizontal="right"/>
    </xf>
    <xf numFmtId="37" fontId="3" fillId="0" borderId="12" xfId="0" applyNumberFormat="1" applyFont="1" applyBorder="1" applyAlignment="1" quotePrefix="1">
      <alignment horizontal="right"/>
    </xf>
    <xf numFmtId="37" fontId="3" fillId="0" borderId="12" xfId="0" applyNumberFormat="1" applyFont="1" applyBorder="1" applyAlignment="1" quotePrefix="1">
      <alignment horizontal="center"/>
    </xf>
    <xf numFmtId="37" fontId="3" fillId="0" borderId="13" xfId="0" applyNumberFormat="1" applyFont="1" applyFill="1" applyBorder="1" applyAlignment="1" quotePrefix="1">
      <alignment horizontal="right"/>
    </xf>
    <xf numFmtId="0" fontId="3" fillId="34" borderId="17" xfId="0" applyFont="1" applyFill="1" applyBorder="1" applyAlignment="1">
      <alignment/>
    </xf>
    <xf numFmtId="0" fontId="3" fillId="34" borderId="14" xfId="0" applyFont="1" applyFill="1" applyBorder="1" applyAlignment="1">
      <alignment/>
    </xf>
    <xf numFmtId="0" fontId="6" fillId="34" borderId="11" xfId="0" applyFont="1" applyFill="1" applyBorder="1" applyAlignment="1">
      <alignment/>
    </xf>
    <xf numFmtId="0" fontId="3" fillId="34" borderId="18" xfId="0" applyFont="1" applyFill="1" applyBorder="1" applyAlignment="1">
      <alignment/>
    </xf>
    <xf numFmtId="0" fontId="6" fillId="34" borderId="14" xfId="0" applyFont="1" applyFill="1" applyBorder="1" applyAlignment="1">
      <alignment horizontal="center"/>
    </xf>
    <xf numFmtId="0" fontId="3" fillId="34" borderId="11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0" xfId="0" applyFill="1" applyAlignment="1">
      <alignment/>
    </xf>
    <xf numFmtId="0" fontId="6" fillId="34" borderId="19" xfId="0" applyFont="1" applyFill="1" applyBorder="1" applyAlignment="1">
      <alignment/>
    </xf>
    <xf numFmtId="0" fontId="6" fillId="34" borderId="15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5" xfId="0" applyFont="1" applyFill="1" applyBorder="1" applyAlignment="1" quotePrefix="1">
      <alignment horizontal="center"/>
    </xf>
    <xf numFmtId="0" fontId="6" fillId="34" borderId="12" xfId="0" applyFont="1" applyFill="1" applyBorder="1" applyAlignment="1">
      <alignment horizontal="center"/>
    </xf>
    <xf numFmtId="0" fontId="3" fillId="34" borderId="20" xfId="0" applyFont="1" applyFill="1" applyBorder="1" applyAlignment="1">
      <alignment/>
    </xf>
    <xf numFmtId="0" fontId="6" fillId="34" borderId="21" xfId="0" applyFont="1" applyFill="1" applyBorder="1" applyAlignment="1">
      <alignment horizontal="center"/>
    </xf>
    <xf numFmtId="0" fontId="6" fillId="34" borderId="22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center"/>
    </xf>
    <xf numFmtId="0" fontId="6" fillId="34" borderId="22" xfId="0" applyFont="1" applyFill="1" applyBorder="1" applyAlignment="1">
      <alignment horizontal="center"/>
    </xf>
    <xf numFmtId="0" fontId="7" fillId="34" borderId="22" xfId="0" applyFont="1" applyFill="1" applyBorder="1" applyAlignment="1">
      <alignment horizontal="center"/>
    </xf>
    <xf numFmtId="0" fontId="0" fillId="34" borderId="23" xfId="0" applyFill="1" applyBorder="1" applyAlignment="1">
      <alignment/>
    </xf>
    <xf numFmtId="0" fontId="6" fillId="34" borderId="0" xfId="0" applyFont="1" applyFill="1" applyAlignment="1">
      <alignment/>
    </xf>
    <xf numFmtId="37" fontId="6" fillId="34" borderId="21" xfId="0" applyNumberFormat="1" applyFont="1" applyFill="1" applyBorder="1" applyAlignment="1">
      <alignment/>
    </xf>
    <xf numFmtId="37" fontId="6" fillId="34" borderId="22" xfId="0" applyNumberFormat="1" applyFont="1" applyFill="1" applyBorder="1" applyAlignment="1">
      <alignment/>
    </xf>
    <xf numFmtId="37" fontId="6" fillId="34" borderId="24" xfId="0" applyNumberFormat="1" applyFont="1" applyFill="1" applyBorder="1" applyAlignment="1">
      <alignment/>
    </xf>
    <xf numFmtId="37" fontId="6" fillId="34" borderId="21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zoomScalePageLayoutView="0" workbookViewId="0" topLeftCell="A1">
      <selection activeCell="C1" sqref="C1"/>
    </sheetView>
  </sheetViews>
  <sheetFormatPr defaultColWidth="9.140625" defaultRowHeight="12.75"/>
  <cols>
    <col min="1" max="1" width="35.28125" style="0" customWidth="1"/>
    <col min="2" max="2" width="11.00390625" style="0" bestFit="1" customWidth="1"/>
    <col min="3" max="3" width="12.140625" style="0" bestFit="1" customWidth="1"/>
    <col min="4" max="4" width="11.8515625" style="0" bestFit="1" customWidth="1"/>
    <col min="5" max="5" width="12.57421875" style="0" bestFit="1" customWidth="1"/>
    <col min="6" max="6" width="12.140625" style="0" bestFit="1" customWidth="1"/>
    <col min="7" max="7" width="13.00390625" style="0" customWidth="1"/>
    <col min="8" max="8" width="15.28125" style="0" customWidth="1"/>
    <col min="9" max="9" width="6.00390625" style="0" bestFit="1" customWidth="1"/>
    <col min="10" max="10" width="12.140625" style="0" customWidth="1"/>
    <col min="13" max="13" width="15.28125" style="0" customWidth="1"/>
    <col min="14" max="14" width="10.7109375" style="0" bestFit="1" customWidth="1"/>
    <col min="16" max="16" width="9.57421875" style="0" bestFit="1" customWidth="1"/>
  </cols>
  <sheetData>
    <row r="1" spans="1:9" ht="19.5">
      <c r="A1" s="1" t="s">
        <v>0</v>
      </c>
      <c r="B1" s="2"/>
      <c r="D1" s="3"/>
      <c r="E1" s="4"/>
      <c r="F1" s="3"/>
      <c r="H1" s="5"/>
      <c r="I1" s="5"/>
    </row>
    <row r="2" spans="1:9" ht="15.75">
      <c r="A2" s="4"/>
      <c r="B2" s="2"/>
      <c r="D2" s="4"/>
      <c r="E2" s="4"/>
      <c r="F2" s="3"/>
      <c r="G2" s="2"/>
      <c r="H2" s="2"/>
      <c r="I2" s="2"/>
    </row>
    <row r="3" spans="1:9" ht="15.75">
      <c r="A3" s="4" t="s">
        <v>1</v>
      </c>
      <c r="B3" s="2"/>
      <c r="D3" s="4"/>
      <c r="E3" s="4"/>
      <c r="F3" s="3"/>
      <c r="G3" s="2"/>
      <c r="H3" s="2"/>
      <c r="I3" s="2"/>
    </row>
    <row r="4" spans="1:9" ht="15.75">
      <c r="A4" s="4" t="s">
        <v>2</v>
      </c>
      <c r="B4" s="2"/>
      <c r="D4" s="4"/>
      <c r="E4" s="4"/>
      <c r="F4" s="3"/>
      <c r="G4" s="2"/>
      <c r="H4" s="2"/>
      <c r="I4" s="2"/>
    </row>
    <row r="5" spans="2:9" ht="16.5" thickBot="1">
      <c r="B5" s="2"/>
      <c r="D5" s="3"/>
      <c r="E5" s="4"/>
      <c r="F5" s="3"/>
      <c r="H5" s="2"/>
      <c r="I5" s="2"/>
    </row>
    <row r="6" spans="1:10" s="60" customFormat="1" ht="12.75">
      <c r="A6" s="53"/>
      <c r="B6" s="54"/>
      <c r="C6" s="55"/>
      <c r="D6" s="55"/>
      <c r="E6" s="55"/>
      <c r="F6" s="56"/>
      <c r="G6" s="57" t="s">
        <v>42</v>
      </c>
      <c r="H6" s="58"/>
      <c r="I6" s="58"/>
      <c r="J6" s="59"/>
    </row>
    <row r="7" spans="1:10" s="60" customFormat="1" ht="12.75">
      <c r="A7" s="61"/>
      <c r="B7" s="62" t="s">
        <v>3</v>
      </c>
      <c r="C7" s="63" t="s">
        <v>4</v>
      </c>
      <c r="D7" s="63" t="s">
        <v>5</v>
      </c>
      <c r="E7" s="63" t="s">
        <v>6</v>
      </c>
      <c r="F7" s="64" t="s">
        <v>7</v>
      </c>
      <c r="G7" s="65">
        <v>2009</v>
      </c>
      <c r="H7" s="66" t="s">
        <v>41</v>
      </c>
      <c r="I7" s="66" t="s">
        <v>45</v>
      </c>
      <c r="J7" s="63" t="s">
        <v>41</v>
      </c>
    </row>
    <row r="8" spans="1:10" s="73" customFormat="1" ht="13.5" thickBot="1">
      <c r="A8" s="67"/>
      <c r="B8" s="68" t="s">
        <v>8</v>
      </c>
      <c r="C8" s="69" t="s">
        <v>9</v>
      </c>
      <c r="D8" s="69" t="s">
        <v>8</v>
      </c>
      <c r="E8" s="69" t="s">
        <v>10</v>
      </c>
      <c r="F8" s="70" t="s">
        <v>11</v>
      </c>
      <c r="G8" s="68" t="s">
        <v>12</v>
      </c>
      <c r="H8" s="71" t="s">
        <v>40</v>
      </c>
      <c r="I8" s="71"/>
      <c r="J8" s="72">
        <v>2009</v>
      </c>
    </row>
    <row r="9" spans="1:10" ht="12.75">
      <c r="A9" s="6" t="s">
        <v>13</v>
      </c>
      <c r="B9" s="47"/>
      <c r="C9" s="38"/>
      <c r="D9" s="46"/>
      <c r="E9" s="46"/>
      <c r="F9" s="7" t="s">
        <v>14</v>
      </c>
      <c r="G9" s="31"/>
      <c r="H9" s="25"/>
      <c r="I9" s="41"/>
      <c r="J9" s="37" t="s">
        <v>12</v>
      </c>
    </row>
    <row r="10" spans="1:10" ht="12.75">
      <c r="A10" s="2"/>
      <c r="B10" s="32" t="s">
        <v>15</v>
      </c>
      <c r="C10" s="38"/>
      <c r="D10" s="26" t="s">
        <v>15</v>
      </c>
      <c r="E10" s="26" t="s">
        <v>15</v>
      </c>
      <c r="F10" s="8" t="s">
        <v>15</v>
      </c>
      <c r="G10" s="32" t="s">
        <v>15</v>
      </c>
      <c r="H10" s="26" t="s">
        <v>15</v>
      </c>
      <c r="I10" s="32"/>
      <c r="J10" s="26" t="s">
        <v>15</v>
      </c>
    </row>
    <row r="11" spans="1:10" ht="12.75">
      <c r="A11" s="2"/>
      <c r="B11" s="33"/>
      <c r="C11" s="38"/>
      <c r="D11" s="27"/>
      <c r="E11" s="27"/>
      <c r="F11" s="9"/>
      <c r="G11" s="33"/>
      <c r="H11" s="27"/>
      <c r="I11" s="42"/>
      <c r="J11" s="38"/>
    </row>
    <row r="12" spans="1:10" ht="12.75">
      <c r="A12" s="2" t="s">
        <v>16</v>
      </c>
      <c r="B12" s="33">
        <f>30222839+201940-309090-139583-4500000-28250-365744-39220+87936.38+89320.55</f>
        <v>25220148.93</v>
      </c>
      <c r="C12" s="50">
        <v>33600</v>
      </c>
      <c r="D12" s="27">
        <f>7398077+309090+28250+139583+167814+39220+365744+187710+89321</f>
        <v>8724809</v>
      </c>
      <c r="E12" s="50">
        <v>132947</v>
      </c>
      <c r="F12" s="9">
        <f>612077+44825+329524+299832-167814</f>
        <v>1118444</v>
      </c>
      <c r="G12" s="33">
        <f>SUM(B12:F12)</f>
        <v>35229948.93</v>
      </c>
      <c r="H12" s="27">
        <v>-13267127</v>
      </c>
      <c r="I12" s="42">
        <v>-1</v>
      </c>
      <c r="J12" s="39">
        <f>G12+H12</f>
        <v>21962821.93</v>
      </c>
    </row>
    <row r="13" spans="1:10" ht="12.75">
      <c r="A13" s="2" t="s">
        <v>17</v>
      </c>
      <c r="B13" s="33">
        <v>26045481</v>
      </c>
      <c r="C13" s="51"/>
      <c r="D13" s="51"/>
      <c r="E13" s="51"/>
      <c r="F13" s="9">
        <v>120849</v>
      </c>
      <c r="G13" s="33">
        <f>SUM(B13:F13)</f>
        <v>26166330</v>
      </c>
      <c r="H13" s="27"/>
      <c r="I13" s="42"/>
      <c r="J13" s="39">
        <f aca="true" t="shared" si="0" ref="J13:J19">G13+H13</f>
        <v>26166330</v>
      </c>
    </row>
    <row r="14" spans="1:10" ht="12.75">
      <c r="A14" s="2" t="s">
        <v>18</v>
      </c>
      <c r="B14" s="48"/>
      <c r="C14" s="51"/>
      <c r="D14" s="50"/>
      <c r="E14" s="27">
        <v>576878</v>
      </c>
      <c r="F14" s="11"/>
      <c r="G14" s="33">
        <f>SUM(B14:F14)</f>
        <v>576878</v>
      </c>
      <c r="H14" s="27">
        <v>-36048</v>
      </c>
      <c r="I14" s="42">
        <v>-3</v>
      </c>
      <c r="J14" s="39">
        <f t="shared" si="0"/>
        <v>540830</v>
      </c>
    </row>
    <row r="15" spans="1:10" ht="12.75">
      <c r="A15" s="2" t="s">
        <v>19</v>
      </c>
      <c r="B15" s="33">
        <v>475932</v>
      </c>
      <c r="C15" s="51"/>
      <c r="D15" s="50"/>
      <c r="E15" s="27">
        <v>-1528577</v>
      </c>
      <c r="F15" s="11"/>
      <c r="G15" s="33">
        <f>SUM(B15:F15)</f>
        <v>-1052645</v>
      </c>
      <c r="H15" s="27">
        <v>1335731</v>
      </c>
      <c r="I15" s="42">
        <v>-3</v>
      </c>
      <c r="J15" s="39">
        <f t="shared" si="0"/>
        <v>283086</v>
      </c>
    </row>
    <row r="16" spans="1:10" ht="12.75">
      <c r="A16" s="2" t="s">
        <v>20</v>
      </c>
      <c r="B16" s="42"/>
      <c r="C16" s="51"/>
      <c r="D16" s="51"/>
      <c r="E16" s="27">
        <v>56000</v>
      </c>
      <c r="F16" s="11"/>
      <c r="G16" s="33">
        <f>SUM(B16:F16)</f>
        <v>56000</v>
      </c>
      <c r="H16" s="27"/>
      <c r="I16" s="42"/>
      <c r="J16" s="39">
        <f t="shared" si="0"/>
        <v>56000</v>
      </c>
    </row>
    <row r="17" spans="1:10" ht="12.75">
      <c r="A17" s="2" t="s">
        <v>38</v>
      </c>
      <c r="B17" s="42"/>
      <c r="C17" s="51"/>
      <c r="D17" s="51"/>
      <c r="E17" s="27"/>
      <c r="F17" s="11"/>
      <c r="G17" s="33"/>
      <c r="H17" s="27">
        <v>2560730</v>
      </c>
      <c r="I17" s="42"/>
      <c r="J17" s="39">
        <f t="shared" si="0"/>
        <v>2560730</v>
      </c>
    </row>
    <row r="18" spans="1:10" ht="12.75">
      <c r="A18" t="s">
        <v>37</v>
      </c>
      <c r="B18" s="42"/>
      <c r="C18" s="51"/>
      <c r="D18" s="51"/>
      <c r="E18" s="27"/>
      <c r="F18" s="11"/>
      <c r="G18" s="33"/>
      <c r="H18" s="27">
        <v>5471337</v>
      </c>
      <c r="I18" s="42">
        <v>-2</v>
      </c>
      <c r="J18" s="39">
        <f t="shared" si="0"/>
        <v>5471337</v>
      </c>
    </row>
    <row r="19" spans="1:10" ht="12.75">
      <c r="A19" s="2" t="s">
        <v>21</v>
      </c>
      <c r="B19" s="34">
        <v>3620128</v>
      </c>
      <c r="C19" s="40">
        <v>5471337</v>
      </c>
      <c r="D19" s="30">
        <v>0</v>
      </c>
      <c r="E19" s="30">
        <v>751167</v>
      </c>
      <c r="F19" s="13">
        <f>-211927+686564</f>
        <v>474637</v>
      </c>
      <c r="G19" s="34">
        <f>SUM(B19:F19)</f>
        <v>10317269</v>
      </c>
      <c r="H19" s="28">
        <v>-6247554</v>
      </c>
      <c r="I19" s="43">
        <v>-2</v>
      </c>
      <c r="J19" s="40">
        <f t="shared" si="0"/>
        <v>4069715</v>
      </c>
    </row>
    <row r="20" spans="1:10" ht="12.75">
      <c r="A20" s="2"/>
      <c r="B20" s="33"/>
      <c r="C20" s="38"/>
      <c r="D20" s="27"/>
      <c r="E20" s="27"/>
      <c r="F20" s="9"/>
      <c r="G20" s="33"/>
      <c r="H20" s="27"/>
      <c r="I20" s="42"/>
      <c r="J20" s="38"/>
    </row>
    <row r="21" spans="1:10" ht="12.75">
      <c r="A21" s="2"/>
      <c r="B21" s="34">
        <f aca="true" t="shared" si="1" ref="B21:J21">SUM(B12:B20)</f>
        <v>55361689.93</v>
      </c>
      <c r="C21" s="28">
        <f t="shared" si="1"/>
        <v>5504937</v>
      </c>
      <c r="D21" s="28">
        <f t="shared" si="1"/>
        <v>8724809</v>
      </c>
      <c r="E21" s="28">
        <f t="shared" si="1"/>
        <v>-11585</v>
      </c>
      <c r="F21" s="12">
        <f t="shared" si="1"/>
        <v>1713930</v>
      </c>
      <c r="G21" s="34">
        <f t="shared" si="1"/>
        <v>71293780.93</v>
      </c>
      <c r="H21" s="28">
        <f t="shared" si="1"/>
        <v>-10182931</v>
      </c>
      <c r="I21" s="43"/>
      <c r="J21" s="28">
        <f t="shared" si="1"/>
        <v>61110849.93</v>
      </c>
    </row>
    <row r="22" spans="1:10" ht="12.75">
      <c r="A22" s="6" t="s">
        <v>22</v>
      </c>
      <c r="B22" s="33"/>
      <c r="C22" s="38"/>
      <c r="D22" s="27"/>
      <c r="E22" s="27"/>
      <c r="F22" s="9"/>
      <c r="G22" s="33"/>
      <c r="H22" s="27"/>
      <c r="I22" s="42"/>
      <c r="J22" s="38"/>
    </row>
    <row r="23" spans="1:10" ht="12.75">
      <c r="A23" s="2"/>
      <c r="B23" s="33"/>
      <c r="C23" s="38"/>
      <c r="D23" s="27"/>
      <c r="E23" s="27"/>
      <c r="F23" s="9"/>
      <c r="G23" s="33"/>
      <c r="H23" s="27"/>
      <c r="I23" s="42"/>
      <c r="J23" s="38"/>
    </row>
    <row r="24" spans="1:10" ht="12.75">
      <c r="A24" s="2" t="s">
        <v>23</v>
      </c>
      <c r="B24" s="33">
        <f>31992670-309090</f>
        <v>31683580</v>
      </c>
      <c r="C24" s="51"/>
      <c r="D24" s="51"/>
      <c r="E24" s="51"/>
      <c r="F24" s="9">
        <v>557512</v>
      </c>
      <c r="G24" s="33">
        <f aca="true" t="shared" si="2" ref="G24:G34">SUM(B24:F24)</f>
        <v>32241092</v>
      </c>
      <c r="H24" s="27"/>
      <c r="I24" s="42"/>
      <c r="J24" s="39">
        <f aca="true" t="shared" si="3" ref="J24:J38">G24+H24</f>
        <v>32241092</v>
      </c>
    </row>
    <row r="25" spans="1:10" ht="12.75">
      <c r="A25" s="2" t="s">
        <v>24</v>
      </c>
      <c r="B25" s="33">
        <v>3161016</v>
      </c>
      <c r="C25" s="51"/>
      <c r="D25" s="51"/>
      <c r="E25" s="51"/>
      <c r="F25" s="11"/>
      <c r="G25" s="33">
        <f t="shared" si="2"/>
        <v>3161016</v>
      </c>
      <c r="H25" s="27"/>
      <c r="I25" s="42"/>
      <c r="J25" s="39">
        <f t="shared" si="3"/>
        <v>3161016</v>
      </c>
    </row>
    <row r="26" spans="1:10" ht="12.75">
      <c r="A26" s="2" t="s">
        <v>25</v>
      </c>
      <c r="B26" s="33">
        <f>11254565-500000-139583-4500000</f>
        <v>6114982</v>
      </c>
      <c r="C26" s="51"/>
      <c r="D26" s="51"/>
      <c r="E26" s="51"/>
      <c r="F26" s="11"/>
      <c r="G26" s="33">
        <f t="shared" si="2"/>
        <v>6114982</v>
      </c>
      <c r="H26" s="27"/>
      <c r="I26" s="42"/>
      <c r="J26" s="39">
        <f t="shared" si="3"/>
        <v>6114982</v>
      </c>
    </row>
    <row r="27" spans="1:10" ht="12.75">
      <c r="A27" s="2" t="s">
        <v>26</v>
      </c>
      <c r="B27" s="33">
        <f>4498935-28250-1504589</f>
        <v>2966096</v>
      </c>
      <c r="C27" s="51"/>
      <c r="D27" s="51"/>
      <c r="E27" s="51"/>
      <c r="F27" s="11"/>
      <c r="G27" s="33">
        <f t="shared" si="2"/>
        <v>2966096</v>
      </c>
      <c r="H27" s="27"/>
      <c r="I27" s="42"/>
      <c r="J27" s="39">
        <f t="shared" si="3"/>
        <v>2966096</v>
      </c>
    </row>
    <row r="28" spans="1:10" ht="12.75">
      <c r="A28" s="2" t="s">
        <v>27</v>
      </c>
      <c r="B28" s="33">
        <v>1809440</v>
      </c>
      <c r="C28" s="51"/>
      <c r="D28" s="51"/>
      <c r="E28" s="51"/>
      <c r="F28" s="11"/>
      <c r="G28" s="33">
        <f t="shared" si="2"/>
        <v>1809440</v>
      </c>
      <c r="H28" s="27"/>
      <c r="I28" s="42"/>
      <c r="J28" s="39">
        <f t="shared" si="3"/>
        <v>1809440</v>
      </c>
    </row>
    <row r="29" spans="1:10" ht="12.75">
      <c r="A29" s="2" t="s">
        <v>28</v>
      </c>
      <c r="B29" s="33">
        <f>2155590-365744-39220</f>
        <v>1750626</v>
      </c>
      <c r="C29" s="51"/>
      <c r="D29" s="50">
        <v>365744</v>
      </c>
      <c r="E29" s="51"/>
      <c r="F29" s="11"/>
      <c r="G29" s="33">
        <f t="shared" si="2"/>
        <v>2116370</v>
      </c>
      <c r="H29" s="27">
        <v>-363744</v>
      </c>
      <c r="I29" s="42"/>
      <c r="J29" s="39">
        <f t="shared" si="3"/>
        <v>1752626</v>
      </c>
    </row>
    <row r="30" spans="1:10" ht="12.75">
      <c r="A30" s="2" t="s">
        <v>29</v>
      </c>
      <c r="B30" s="33">
        <f>5063929+87936+89321</f>
        <v>5241186</v>
      </c>
      <c r="C30" s="51"/>
      <c r="D30" s="51"/>
      <c r="E30" s="51"/>
      <c r="F30" s="11"/>
      <c r="G30" s="33">
        <f t="shared" si="2"/>
        <v>5241186</v>
      </c>
      <c r="H30" s="27"/>
      <c r="I30" s="42"/>
      <c r="J30" s="39">
        <f t="shared" si="3"/>
        <v>5241186</v>
      </c>
    </row>
    <row r="31" spans="1:10" ht="12.75">
      <c r="A31" s="2" t="s">
        <v>30</v>
      </c>
      <c r="B31" s="33">
        <f>500000+1504589</f>
        <v>2004589</v>
      </c>
      <c r="C31" s="51"/>
      <c r="D31" s="51"/>
      <c r="E31" s="27">
        <f>946866+187030</f>
        <v>1133896</v>
      </c>
      <c r="F31" s="11"/>
      <c r="G31" s="33">
        <f t="shared" si="2"/>
        <v>3138485</v>
      </c>
      <c r="H31" s="27">
        <v>-751167</v>
      </c>
      <c r="I31" s="42"/>
      <c r="J31" s="39">
        <f t="shared" si="3"/>
        <v>2387318</v>
      </c>
    </row>
    <row r="32" spans="1:10" ht="12.75">
      <c r="A32" s="2" t="s">
        <v>11</v>
      </c>
      <c r="B32" s="49">
        <v>737205</v>
      </c>
      <c r="C32" s="51"/>
      <c r="D32" s="50"/>
      <c r="E32" s="51"/>
      <c r="F32" s="10">
        <f>444976+879256-167814</f>
        <v>1156418</v>
      </c>
      <c r="G32" s="33">
        <f t="shared" si="2"/>
        <v>1893623</v>
      </c>
      <c r="H32" s="27"/>
      <c r="I32" s="42"/>
      <c r="J32" s="39">
        <f t="shared" si="3"/>
        <v>1893623</v>
      </c>
    </row>
    <row r="33" spans="1:10" ht="12.75">
      <c r="A33" s="2" t="s">
        <v>31</v>
      </c>
      <c r="B33" s="48"/>
      <c r="C33" s="51"/>
      <c r="D33" s="50">
        <f>309090+139583+28250+39220+167814+187710+89321</f>
        <v>960988</v>
      </c>
      <c r="E33" s="51"/>
      <c r="F33" s="11"/>
      <c r="G33" s="33">
        <f t="shared" si="2"/>
        <v>960988</v>
      </c>
      <c r="H33" s="27">
        <v>-960988</v>
      </c>
      <c r="I33" s="42"/>
      <c r="J33" s="39">
        <f t="shared" si="3"/>
        <v>0</v>
      </c>
    </row>
    <row r="34" spans="1:10" ht="12.75">
      <c r="A34" s="2" t="s">
        <v>32</v>
      </c>
      <c r="B34" s="48"/>
      <c r="C34" s="51"/>
      <c r="D34" s="50">
        <f>13098750+290200+136211</f>
        <v>13525161</v>
      </c>
      <c r="E34" s="51"/>
      <c r="F34" s="11"/>
      <c r="G34" s="33">
        <f t="shared" si="2"/>
        <v>13525161</v>
      </c>
      <c r="H34" s="27">
        <v>-13525161</v>
      </c>
      <c r="I34" s="42">
        <v>-1</v>
      </c>
      <c r="J34" s="39">
        <f t="shared" si="3"/>
        <v>0</v>
      </c>
    </row>
    <row r="35" spans="1:10" ht="12.75">
      <c r="A35" s="2" t="s">
        <v>39</v>
      </c>
      <c r="B35" s="48"/>
      <c r="C35" s="51"/>
      <c r="D35" s="50"/>
      <c r="E35" s="51"/>
      <c r="F35" s="11"/>
      <c r="G35" s="33"/>
      <c r="H35" s="27">
        <v>2434852</v>
      </c>
      <c r="I35" s="42">
        <v>-2</v>
      </c>
      <c r="J35" s="39">
        <f t="shared" si="3"/>
        <v>2434852</v>
      </c>
    </row>
    <row r="36" spans="1:10" ht="12.75">
      <c r="A36" s="2" t="s">
        <v>43</v>
      </c>
      <c r="B36" s="48"/>
      <c r="C36" s="51"/>
      <c r="D36" s="50"/>
      <c r="E36" s="51"/>
      <c r="F36" s="11"/>
      <c r="G36" s="33"/>
      <c r="H36" s="27">
        <v>3853636</v>
      </c>
      <c r="I36" s="42"/>
      <c r="J36" s="39">
        <f t="shared" si="3"/>
        <v>3853636</v>
      </c>
    </row>
    <row r="37" spans="1:10" ht="12.75">
      <c r="A37" s="2" t="s">
        <v>44</v>
      </c>
      <c r="B37" s="48"/>
      <c r="C37" s="51"/>
      <c r="D37" s="50"/>
      <c r="E37" s="51"/>
      <c r="F37" s="11"/>
      <c r="G37" s="33"/>
      <c r="H37" s="27">
        <v>2458673</v>
      </c>
      <c r="I37" s="42"/>
      <c r="J37" s="39">
        <f t="shared" si="3"/>
        <v>2458673</v>
      </c>
    </row>
    <row r="38" spans="1:10" ht="12.75">
      <c r="A38" s="2" t="s">
        <v>33</v>
      </c>
      <c r="B38" s="45"/>
      <c r="C38" s="40">
        <f>4224043-31017</f>
        <v>4193026</v>
      </c>
      <c r="D38" s="30"/>
      <c r="E38" s="52">
        <v>66573</v>
      </c>
      <c r="F38" s="15"/>
      <c r="G38" s="34">
        <f>SUM(B38:F38)</f>
        <v>4259599</v>
      </c>
      <c r="H38" s="28">
        <v>-2377460</v>
      </c>
      <c r="I38" s="43">
        <v>-2</v>
      </c>
      <c r="J38" s="40">
        <f t="shared" si="3"/>
        <v>1882139</v>
      </c>
    </row>
    <row r="39" spans="1:10" ht="12.75">
      <c r="A39" s="2"/>
      <c r="B39" s="33"/>
      <c r="C39" s="38"/>
      <c r="D39" s="27"/>
      <c r="E39" s="27"/>
      <c r="F39" s="9"/>
      <c r="G39" s="33"/>
      <c r="H39" s="27"/>
      <c r="I39" s="42"/>
      <c r="J39" s="38"/>
    </row>
    <row r="40" spans="1:10" ht="12.75">
      <c r="A40" s="2"/>
      <c r="B40" s="34">
        <f aca="true" t="shared" si="4" ref="B40:J40">SUM(B24:B39)</f>
        <v>55468720</v>
      </c>
      <c r="C40" s="28">
        <f t="shared" si="4"/>
        <v>4193026</v>
      </c>
      <c r="D40" s="28">
        <f t="shared" si="4"/>
        <v>14851893</v>
      </c>
      <c r="E40" s="28">
        <f t="shared" si="4"/>
        <v>1200469</v>
      </c>
      <c r="F40" s="12">
        <f t="shared" si="4"/>
        <v>1713930</v>
      </c>
      <c r="G40" s="34">
        <f t="shared" si="4"/>
        <v>77428038</v>
      </c>
      <c r="H40" s="28">
        <f t="shared" si="4"/>
        <v>-9231359</v>
      </c>
      <c r="I40" s="43"/>
      <c r="J40" s="28">
        <f t="shared" si="4"/>
        <v>68196679</v>
      </c>
    </row>
    <row r="41" spans="1:10" ht="12.75">
      <c r="A41" s="2"/>
      <c r="B41" s="33"/>
      <c r="C41" s="27"/>
      <c r="D41" s="27"/>
      <c r="E41" s="27"/>
      <c r="F41" s="16"/>
      <c r="G41" s="33"/>
      <c r="H41" s="27"/>
      <c r="I41" s="42"/>
      <c r="J41" s="27"/>
    </row>
    <row r="42" spans="1:10" s="24" customFormat="1" ht="12.75">
      <c r="A42" s="22" t="s">
        <v>34</v>
      </c>
      <c r="B42" s="35">
        <f aca="true" t="shared" si="5" ref="B42:J42">+B21-B40</f>
        <v>-107030.0700000003</v>
      </c>
      <c r="C42" s="29">
        <f t="shared" si="5"/>
        <v>1311911</v>
      </c>
      <c r="D42" s="29">
        <f t="shared" si="5"/>
        <v>-6127084</v>
      </c>
      <c r="E42" s="29">
        <f t="shared" si="5"/>
        <v>-1212054</v>
      </c>
      <c r="F42" s="23">
        <f t="shared" si="5"/>
        <v>0</v>
      </c>
      <c r="G42" s="35">
        <f t="shared" si="5"/>
        <v>-6134257.069999993</v>
      </c>
      <c r="H42" s="29">
        <f t="shared" si="5"/>
        <v>-951572</v>
      </c>
      <c r="I42" s="44"/>
      <c r="J42" s="29">
        <f t="shared" si="5"/>
        <v>-7085829.07</v>
      </c>
    </row>
    <row r="43" spans="1:10" ht="12.75">
      <c r="A43" s="2" t="s">
        <v>35</v>
      </c>
      <c r="B43" s="34">
        <v>0</v>
      </c>
      <c r="C43" s="30"/>
      <c r="D43" s="28">
        <v>907767</v>
      </c>
      <c r="E43" s="30">
        <f>-1*(350341+527839.67+29586.54)</f>
        <v>-907767.2100000001</v>
      </c>
      <c r="F43" s="13"/>
      <c r="G43" s="36">
        <f>SUM(B43:F43)</f>
        <v>-0.21000000007916242</v>
      </c>
      <c r="H43" s="30">
        <f>SUM(C43:G43)</f>
        <v>-0.42000000015832484</v>
      </c>
      <c r="I43" s="45"/>
      <c r="J43" s="30">
        <v>0</v>
      </c>
    </row>
    <row r="44" spans="1:10" s="60" customFormat="1" ht="13.5" thickBot="1">
      <c r="A44" s="74" t="s">
        <v>36</v>
      </c>
      <c r="B44" s="75">
        <f>B42+B43</f>
        <v>-107030.0700000003</v>
      </c>
      <c r="C44" s="76">
        <f>+C42</f>
        <v>1311911</v>
      </c>
      <c r="D44" s="76">
        <f>+D42+D43</f>
        <v>-5219317</v>
      </c>
      <c r="E44" s="76">
        <f>+E42+E43</f>
        <v>-2119821.21</v>
      </c>
      <c r="F44" s="77">
        <f>+F42</f>
        <v>0</v>
      </c>
      <c r="G44" s="75">
        <f>+G42</f>
        <v>-6134257.069999993</v>
      </c>
      <c r="H44" s="76">
        <f>+H42</f>
        <v>-951572</v>
      </c>
      <c r="I44" s="78"/>
      <c r="J44" s="76">
        <f>+J42</f>
        <v>-7085829.07</v>
      </c>
    </row>
    <row r="45" spans="1:10" ht="12.75">
      <c r="A45" s="18"/>
      <c r="B45" s="20"/>
      <c r="C45" s="20"/>
      <c r="D45" s="20"/>
      <c r="E45" s="20"/>
      <c r="F45" s="20"/>
      <c r="G45" s="20"/>
      <c r="H45" s="20"/>
      <c r="I45" s="21"/>
      <c r="J45" s="20"/>
    </row>
    <row r="46" spans="1:9" ht="12.75">
      <c r="A46" s="6" t="s">
        <v>49</v>
      </c>
      <c r="B46" s="9"/>
      <c r="D46" s="9"/>
      <c r="E46" s="9"/>
      <c r="F46" s="9"/>
      <c r="G46" s="9"/>
      <c r="H46" s="9"/>
      <c r="I46" s="9"/>
    </row>
    <row r="47" spans="1:9" ht="12.75">
      <c r="A47" s="19" t="s">
        <v>46</v>
      </c>
      <c r="B47" s="9"/>
      <c r="D47" s="9"/>
      <c r="E47" s="9"/>
      <c r="F47" s="9"/>
      <c r="G47" s="9"/>
      <c r="H47" s="9"/>
      <c r="I47" s="9"/>
    </row>
    <row r="48" spans="1:9" ht="12.75">
      <c r="A48" s="19" t="s">
        <v>47</v>
      </c>
      <c r="B48" s="9"/>
      <c r="D48" s="9"/>
      <c r="E48" s="9"/>
      <c r="F48" s="9"/>
      <c r="G48" s="9"/>
      <c r="H48" s="9"/>
      <c r="I48" s="9"/>
    </row>
    <row r="49" spans="1:9" ht="12.75">
      <c r="A49" s="2" t="s">
        <v>48</v>
      </c>
      <c r="B49" s="11"/>
      <c r="C49" s="11"/>
      <c r="D49" s="11"/>
      <c r="E49" s="10"/>
      <c r="F49" s="11"/>
      <c r="G49" s="9"/>
      <c r="H49" s="9"/>
      <c r="I49" s="9"/>
    </row>
    <row r="50" spans="1:9" ht="12.75">
      <c r="A50" s="2"/>
      <c r="B50" s="16"/>
      <c r="C50" s="14"/>
      <c r="D50" s="14"/>
      <c r="E50" s="14"/>
      <c r="F50" s="14"/>
      <c r="G50" s="16"/>
      <c r="H50" s="16"/>
      <c r="I50" s="16"/>
    </row>
    <row r="51" spans="1:9" ht="12.75">
      <c r="A51" s="2"/>
      <c r="B51" s="14"/>
      <c r="C51" s="14"/>
      <c r="D51" s="14"/>
      <c r="E51" s="14"/>
      <c r="F51" s="14"/>
      <c r="G51" s="16"/>
      <c r="H51" s="16"/>
      <c r="I51" s="16"/>
    </row>
    <row r="52" spans="1:9" ht="12.75">
      <c r="A52" s="2"/>
      <c r="B52" s="16"/>
      <c r="C52" s="16"/>
      <c r="D52" s="16"/>
      <c r="E52" s="16"/>
      <c r="F52" s="16"/>
      <c r="G52" s="16"/>
      <c r="H52" s="16"/>
      <c r="I52" s="16"/>
    </row>
    <row r="53" spans="1:9" ht="12.75">
      <c r="A53" s="6"/>
      <c r="B53" s="16"/>
      <c r="C53" s="16"/>
      <c r="D53" s="16"/>
      <c r="E53" s="16"/>
      <c r="F53" s="16"/>
      <c r="G53" s="16"/>
      <c r="H53" s="16"/>
      <c r="I53" s="16"/>
    </row>
    <row r="54" spans="1:9" ht="12.75">
      <c r="A54" s="6"/>
      <c r="B54" s="16"/>
      <c r="C54" s="14"/>
      <c r="D54" s="14"/>
      <c r="E54" s="16"/>
      <c r="F54" s="16"/>
      <c r="G54" s="16"/>
      <c r="H54" s="16"/>
      <c r="I54" s="16"/>
    </row>
    <row r="55" spans="1:9" ht="12.75">
      <c r="A55" s="6"/>
      <c r="B55" s="16"/>
      <c r="C55" s="16"/>
      <c r="D55" s="16"/>
      <c r="E55" s="16"/>
      <c r="F55" s="16"/>
      <c r="G55" s="16"/>
      <c r="H55" s="16"/>
      <c r="I55" s="16"/>
    </row>
    <row r="56" spans="1:9" ht="12.75">
      <c r="A56" s="2"/>
      <c r="B56" s="16"/>
      <c r="C56" s="16"/>
      <c r="D56" s="16"/>
      <c r="E56" s="16"/>
      <c r="F56" s="16"/>
      <c r="G56" s="16"/>
      <c r="H56" s="16"/>
      <c r="I56" s="16"/>
    </row>
    <row r="57" spans="2:9" ht="12.75">
      <c r="B57" s="17"/>
      <c r="C57" s="17"/>
      <c r="D57" s="17"/>
      <c r="E57" s="17"/>
      <c r="F57" s="17"/>
      <c r="G57" s="17"/>
      <c r="H57" s="17"/>
      <c r="I57" s="17"/>
    </row>
  </sheetData>
  <sheetProtection/>
  <printOptions/>
  <pageMargins left="0.75" right="0.75" top="1" bottom="1" header="0.5" footer="0.5"/>
  <pageSetup fitToHeight="1" fitToWidth="1" horizontalDpi="600" verticalDpi="6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Nipissing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Margarida</cp:lastModifiedBy>
  <cp:lastPrinted>2009-09-18T15:06:51Z</cp:lastPrinted>
  <dcterms:created xsi:type="dcterms:W3CDTF">2009-09-17T13:49:47Z</dcterms:created>
  <dcterms:modified xsi:type="dcterms:W3CDTF">2010-02-18T19:12:23Z</dcterms:modified>
  <cp:category/>
  <cp:version/>
  <cp:contentType/>
  <cp:contentStatus/>
</cp:coreProperties>
</file>